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8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'Флак'!$A$2:$H$445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<sst xmlns="http://schemas.openxmlformats.org/spreadsheetml/2006/main" count="767" uniqueCount="728">
  <si>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</si>
  <si>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</si>
  <si>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</si>
  <si>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</si>
  <si>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</si>
  <si>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</si>
  <si>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</si>
  <si>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</si>
  <si>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</si>
  <si>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</si>
  <si>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</si>
  <si>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</si>
  <si>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</si>
  <si>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</si>
  <si>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</si>
  <si>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</si>
  <si>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</si>
  <si>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</si>
  <si>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</si>
  <si>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</si>
  <si>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</si>
  <si>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</si>
  <si>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</si>
  <si>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</si>
  <si>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</si>
  <si>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</si>
  <si>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</si>
  <si>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</si>
  <si>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</si>
  <si>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</si>
  <si>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</si>
  <si>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</si>
  <si>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</si>
  <si>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</si>
  <si>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</si>
  <si>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</si>
  <si>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</si>
  <si>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</si>
  <si>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</si>
  <si>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</si>
  <si>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</si>
  <si>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</si>
  <si>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</si>
  <si>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</si>
  <si>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</si>
  <si>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</si>
  <si>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</si>
  <si>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</si>
  <si>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</si>
  <si>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</si>
  <si>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</si>
  <si>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</si>
  <si>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</si>
  <si>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</si>
  <si>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</si>
  <si>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</si>
  <si>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</si>
  <si>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</si>
  <si>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</si>
  <si>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</si>
  <si>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</si>
  <si>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</si>
  <si>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</si>
  <si>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</si>
  <si>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</si>
  <si>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</si>
  <si>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</si>
  <si>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</si>
  <si>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</si>
  <si>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</si>
  <si>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зам.директора по УВР</t>
  </si>
  <si>
    <t>Овчинникова Л.М.</t>
  </si>
  <si>
    <t>847354 6-04-36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</si>
  <si>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</si>
  <si>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</si>
  <si>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</si>
  <si>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</si>
  <si>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</si>
  <si>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</si>
  <si>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</si>
  <si>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</si>
  <si>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</si>
  <si>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</si>
  <si>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</si>
  <si>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</si>
  <si>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</si>
  <si>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</si>
  <si>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</si>
  <si>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</si>
  <si>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</si>
  <si>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</si>
  <si>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</si>
  <si>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</si>
  <si>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</si>
  <si>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</si>
  <si>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</si>
  <si>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</si>
  <si>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</si>
  <si>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</si>
  <si>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</si>
  <si>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</si>
  <si>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</si>
  <si>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</si>
  <si>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</si>
  <si>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</si>
  <si>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</si>
  <si>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</si>
  <si>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</si>
  <si>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</si>
  <si>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</si>
  <si>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</si>
  <si>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</si>
  <si>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</si>
  <si>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</si>
  <si>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</si>
  <si>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</si>
  <si>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</si>
  <si>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</si>
  <si>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</si>
  <si>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</si>
  <si>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</si>
  <si>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</si>
  <si>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</si>
  <si>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</si>
  <si>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</si>
  <si>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</si>
  <si>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</si>
  <si>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</si>
  <si>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</si>
  <si>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</si>
  <si>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</si>
  <si>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</si>
  <si>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</si>
  <si>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</si>
  <si>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</si>
  <si>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</si>
  <si>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</si>
  <si>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</si>
  <si>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</si>
  <si>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</si>
  <si>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</si>
  <si>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</si>
  <si>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</si>
  <si>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</si>
  <si>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</si>
  <si>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</si>
  <si>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</si>
  <si>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</si>
  <si>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</si>
  <si>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</si>
  <si>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</si>
  <si>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</si>
  <si>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</si>
  <si>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</si>
  <si>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</si>
  <si>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</si>
  <si>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</si>
  <si>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</si>
  <si>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</si>
  <si>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</si>
  <si>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</si>
  <si>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</si>
  <si>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</si>
  <si>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</si>
  <si>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</si>
  <si>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</si>
  <si>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</si>
  <si>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</si>
  <si>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</si>
  <si>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</si>
  <si>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</si>
  <si>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</si>
  <si>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</si>
  <si>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</si>
  <si>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</si>
  <si>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</si>
  <si>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</si>
  <si>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</si>
  <si>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</si>
  <si>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</si>
  <si>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</si>
  <si>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</si>
  <si>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</si>
  <si>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</si>
  <si>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</si>
  <si>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</si>
  <si>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</si>
  <si>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</si>
  <si>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</si>
  <si>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</si>
  <si>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</si>
  <si>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</si>
  <si>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</si>
  <si>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</si>
  <si>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</si>
  <si>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</si>
  <si>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</si>
  <si>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</si>
  <si>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</si>
  <si>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</si>
  <si>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</si>
  <si>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</si>
  <si>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</si>
  <si>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</si>
  <si>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</si>
  <si>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</si>
  <si>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</si>
  <si>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</si>
  <si>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</si>
  <si>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</si>
  <si>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</si>
  <si>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</si>
  <si>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</si>
  <si>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</si>
  <si>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</si>
  <si>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</si>
  <si>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</si>
  <si>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</si>
  <si>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</si>
  <si>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</si>
  <si>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</si>
  <si>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</si>
  <si>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</si>
  <si>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</si>
  <si>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</si>
  <si>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</si>
  <si>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</si>
  <si>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</si>
  <si>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</si>
  <si>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</si>
  <si>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</si>
  <si>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</si>
  <si>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</si>
  <si>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</si>
  <si>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</si>
  <si>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</si>
  <si>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</si>
  <si>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</si>
  <si>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</si>
  <si>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</si>
  <si>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Воронежская облсть, г.Борисоглебск, ул. Народная 59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</si>
  <si>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</si>
  <si>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</si>
  <si>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</si>
  <si>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</si>
  <si>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</si>
  <si>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</si>
  <si>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</si>
  <si>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</si>
  <si>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</si>
  <si>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</si>
  <si>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</si>
  <si>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</si>
  <si>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</si>
  <si>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</si>
  <si>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</si>
  <si>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</si>
  <si>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</si>
  <si>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</si>
  <si>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</si>
  <si>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</si>
  <si>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</si>
  <si>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</si>
  <si>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</si>
  <si>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</si>
  <si>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</si>
  <si>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</si>
  <si>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</si>
  <si>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</si>
  <si>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</si>
  <si>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</si>
  <si>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</si>
  <si>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</si>
  <si>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</si>
  <si>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</si>
  <si>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</si>
  <si>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</si>
  <si>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</si>
  <si>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</si>
  <si>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</si>
  <si>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</si>
  <si>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</si>
  <si>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</si>
  <si>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</si>
  <si>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</si>
  <si>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</si>
  <si>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</si>
  <si>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</si>
  <si>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</si>
  <si>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</si>
  <si>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</si>
  <si>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</si>
  <si>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</si>
  <si>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</si>
  <si>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</si>
  <si>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</si>
  <si>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</si>
  <si>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</si>
  <si>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</si>
  <si>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</si>
  <si>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</si>
  <si>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</si>
  <si>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</si>
  <si>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</si>
  <si>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</si>
  <si>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</si>
  <si>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</si>
  <si>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</si>
  <si>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</si>
  <si>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</si>
  <si>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</si>
  <si>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</si>
  <si>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</si>
  <si>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</si>
  <si>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</si>
  <si>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</si>
  <si>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</si>
  <si>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</si>
  <si>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</si>
  <si>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</si>
  <si>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</si>
  <si>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</si>
  <si>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</si>
  <si>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</si>
  <si>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</si>
  <si>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</si>
  <si>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</si>
  <si>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</si>
  <si>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</si>
  <si>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</si>
  <si>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</si>
  <si>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</si>
  <si>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</si>
  <si>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</si>
  <si>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</si>
  <si>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</si>
  <si>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</si>
  <si>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</si>
  <si>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</si>
  <si>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</si>
  <si>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</si>
  <si>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</si>
  <si>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</si>
  <si>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</si>
  <si>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</si>
  <si>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</si>
  <si>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</si>
  <si>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</si>
  <si>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</si>
  <si>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</si>
  <si>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</si>
  <si>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</si>
  <si>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</si>
  <si>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</si>
  <si>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</si>
  <si>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</si>
  <si>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</si>
  <si>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</si>
  <si>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</si>
  <si>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</si>
  <si>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</si>
  <si>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</si>
  <si>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</si>
  <si>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</si>
  <si>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</si>
  <si>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</si>
  <si>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</si>
  <si>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</si>
  <si>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</si>
  <si>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</si>
  <si>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</si>
  <si>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</si>
  <si>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</si>
  <si>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</si>
  <si>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</si>
  <si>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</si>
  <si>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</si>
  <si>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</si>
  <si>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</si>
  <si>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</si>
  <si>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</si>
  <si>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</si>
  <si>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</si>
  <si>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</si>
  <si>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</si>
  <si>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</si>
  <si>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</si>
  <si>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</si>
  <si>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</si>
  <si>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</si>
  <si>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</si>
  <si>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</si>
  <si>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</si>
  <si>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</si>
  <si>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</si>
  <si>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</si>
  <si>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</si>
  <si>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</si>
  <si>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</si>
  <si>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</si>
  <si>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</si>
  <si>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</si>
  <si>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</si>
  <si>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</si>
  <si>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</si>
  <si>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</si>
  <si>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</si>
  <si>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</si>
  <si>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</si>
  <si>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</si>
  <si>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</si>
  <si>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</si>
  <si>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</si>
  <si>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</si>
  <si>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</si>
  <si>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</si>
  <si>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</si>
  <si>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</si>
  <si>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</si>
  <si>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</si>
  <si>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</si>
  <si>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</si>
  <si>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</si>
  <si>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</si>
  <si>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</si>
  <si>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</si>
  <si>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</si>
  <si>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</si>
  <si>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</si>
  <si>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</si>
  <si>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</si>
  <si>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</si>
  <si>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</si>
  <si>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</si>
  <si>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</si>
  <si>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</si>
  <si>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</si>
  <si>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</si>
  <si>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</si>
  <si>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</si>
  <si>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</si>
  <si>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</si>
  <si>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</si>
  <si>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</si>
  <si>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</si>
  <si>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</si>
  <si>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</si>
  <si>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</si>
  <si>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</si>
  <si>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</si>
  <si>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</si>
  <si>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</si>
  <si>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</si>
  <si>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</si>
  <si>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</si>
  <si>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</si>
  <si>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</si>
  <si>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</si>
  <si>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</si>
  <si>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</si>
  <si>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</si>
  <si>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</si>
  <si>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</si>
  <si>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</si>
  <si>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</si>
  <si>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</si>
  <si>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</si>
  <si>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</si>
  <si>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</si>
  <si>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</si>
  <si>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</si>
  <si>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</si>
  <si>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</si>
  <si>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</si>
  <si>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</si>
  <si>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</si>
  <si>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</si>
  <si>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</si>
  <si>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</si>
  <si>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</si>
  <si>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</si>
  <si>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</si>
  <si>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</si>
  <si>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</si>
  <si>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</si>
  <si>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</si>
  <si>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</si>
  <si>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</si>
  <si>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</si>
  <si>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</si>
  <si>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</si>
  <si>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</si>
  <si>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</si>
  <si>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</si>
  <si>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</si>
  <si>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</si>
  <si>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</si>
  <si>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</si>
  <si>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</si>
  <si>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</si>
  <si>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</si>
  <si>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</si>
  <si>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</si>
  <si>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</si>
  <si>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</si>
  <si>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</si>
  <si>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</si>
  <si>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</si>
  <si>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</si>
  <si>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</si>
  <si>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</si>
  <si>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</si>
  <si>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</si>
  <si>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</si>
  <si>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</si>
  <si>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</si>
  <si>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</si>
  <si>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</si>
  <si>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</si>
  <si>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</si>
  <si>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</si>
  <si>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</si>
  <si>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</si>
  <si>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</si>
  <si>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</si>
  <si>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</si>
  <si>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</si>
  <si>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</si>
  <si>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</si>
  <si>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</si>
  <si>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</si>
  <si>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</si>
  <si>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</si>
  <si>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</si>
  <si>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</si>
  <si>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</si>
  <si>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</si>
  <si>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</si>
  <si>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</si>
  <si>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</si>
  <si>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</si>
  <si>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</si>
  <si>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</si>
  <si>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</si>
  <si>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</si>
  <si>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</si>
  <si>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</si>
  <si>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</si>
  <si>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</si>
  <si>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</si>
  <si>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</si>
  <si>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</si>
  <si>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</si>
  <si>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</si>
  <si>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</si>
  <si>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</si>
  <si>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</si>
  <si>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</si>
  <si>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</si>
  <si>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</si>
  <si>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</si>
  <si>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</si>
  <si>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</si>
  <si>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</si>
  <si>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</si>
  <si>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</si>
  <si>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</si>
  <si>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</si>
  <si>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</si>
  <si>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</si>
  <si>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</si>
  <si>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</si>
  <si>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</si>
  <si>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</si>
  <si>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</si>
  <si>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</si>
  <si>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</si>
  <si>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</si>
  <si>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</si>
  <si>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</si>
  <si>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</si>
  <si>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>Муниципальное бюджетное образовательное учреждение дополнительного образования  "Борисоглебская детско-юношеская спортивная школа"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</si>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</sst>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5" xfId="0" applyFont="1" applyBorder="1" applyAlignment="1">
      <alignment horizontal="center" vertical="center" wrapText="1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21">
      <selection activeCell="X29" sqref="X29:CI29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525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7" t="s">
        <v>526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9"/>
    </row>
    <row r="16" ht="15" customHeight="1" thickBot="1"/>
    <row r="17" spans="8:80" ht="15" customHeight="1" thickBot="1">
      <c r="H17" s="118" t="s">
        <v>622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30" t="s">
        <v>538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2"/>
    </row>
    <row r="20" spans="11:77" ht="15" customHeight="1" thickBot="1">
      <c r="K20" s="133" t="s">
        <v>527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43">
        <v>2014</v>
      </c>
      <c r="AR20" s="143"/>
      <c r="AS20" s="143"/>
      <c r="AT20" s="135" t="s">
        <v>528</v>
      </c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6"/>
    </row>
    <row r="21" ht="19.5" customHeight="1" thickBot="1"/>
    <row r="22" spans="1:84" ht="15.75" customHeight="1" thickBot="1">
      <c r="A22" s="147" t="s">
        <v>529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530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24" t="s">
        <v>537</v>
      </c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6"/>
    </row>
    <row r="23" spans="1:87" ht="15" customHeight="1">
      <c r="A23" s="121" t="s">
        <v>594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3"/>
      <c r="AY23" s="100" t="s">
        <v>593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621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44" t="s">
        <v>595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531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532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581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533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240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534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535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536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>
        <v>56456172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17">
      <selection activeCell="Q39" sqref="Q39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611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508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394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359</v>
      </c>
      <c r="P19" s="1" t="s">
        <v>509</v>
      </c>
      <c r="Q19" s="1" t="s">
        <v>510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612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26314</v>
      </c>
      <c r="Q21" s="66">
        <v>478</v>
      </c>
    </row>
    <row r="22" spans="1:17" ht="25.5">
      <c r="A22" s="3" t="s">
        <v>511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18168</v>
      </c>
      <c r="Q22" s="66">
        <v>36</v>
      </c>
    </row>
    <row r="23" spans="1:17" ht="15.75">
      <c r="A23" s="3" t="s">
        <v>539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13992</v>
      </c>
      <c r="Q23" s="66">
        <v>28</v>
      </c>
    </row>
    <row r="24" spans="1:17" ht="25.5">
      <c r="A24" s="7" t="s">
        <v>540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2878</v>
      </c>
      <c r="Q24" s="66">
        <v>0</v>
      </c>
    </row>
    <row r="25" spans="1:17" ht="15.75">
      <c r="A25" s="7" t="s">
        <v>541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6012</v>
      </c>
      <c r="Q25" s="66">
        <v>28</v>
      </c>
    </row>
    <row r="26" spans="1:17" ht="15.75">
      <c r="A26" s="7" t="s">
        <v>542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>
      <c r="A27" s="7" t="s">
        <v>543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328</v>
      </c>
      <c r="Q27" s="66">
        <v>0</v>
      </c>
    </row>
    <row r="28" spans="1:17" ht="15.75">
      <c r="A28" s="7" t="s">
        <v>544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4774</v>
      </c>
      <c r="Q28" s="66">
        <v>0</v>
      </c>
    </row>
    <row r="29" spans="1:17" ht="15.75">
      <c r="A29" s="3" t="s">
        <v>545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>
        <v>0</v>
      </c>
    </row>
    <row r="30" spans="1:17" ht="15.75">
      <c r="A30" s="3" t="s">
        <v>546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4176</v>
      </c>
      <c r="Q30" s="66">
        <v>8</v>
      </c>
    </row>
    <row r="31" spans="1:17" ht="15.75">
      <c r="A31" s="3" t="s">
        <v>512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2724</v>
      </c>
      <c r="Q31" s="66">
        <v>74</v>
      </c>
    </row>
    <row r="32" spans="1:17" ht="15.75">
      <c r="A32" s="3" t="s">
        <v>516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159</v>
      </c>
      <c r="Q32" s="66">
        <v>0</v>
      </c>
    </row>
    <row r="33" spans="1:17" ht="15.75">
      <c r="A33" s="3" t="s">
        <v>517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72</v>
      </c>
      <c r="Q33" s="66">
        <v>1</v>
      </c>
    </row>
    <row r="34" spans="1:17" ht="15.75">
      <c r="A34" s="3" t="s">
        <v>518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1382</v>
      </c>
      <c r="Q34" s="66">
        <v>0</v>
      </c>
    </row>
    <row r="35" spans="1:17" ht="15.75">
      <c r="A35" s="3" t="s">
        <v>519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520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797</v>
      </c>
      <c r="Q36" s="66">
        <v>9</v>
      </c>
    </row>
    <row r="37" spans="1:17" ht="15.75">
      <c r="A37" s="3" t="s">
        <v>521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314</v>
      </c>
      <c r="Q37" s="66">
        <v>64</v>
      </c>
    </row>
    <row r="38" spans="1:17" ht="15.75">
      <c r="A38" s="3" t="s">
        <v>513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17" ht="15.75">
      <c r="A39" s="3" t="s">
        <v>514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5422</v>
      </c>
      <c r="Q39" s="66">
        <v>368</v>
      </c>
    </row>
    <row r="40" spans="1:17" ht="15.75">
      <c r="A40" s="3" t="s">
        <v>515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0</v>
      </c>
      <c r="Q40" s="66">
        <v>0</v>
      </c>
    </row>
    <row r="44" spans="1:15" s="5" customFormat="1" ht="38.25" customHeight="1">
      <c r="A44" s="163" t="s">
        <v>523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524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70</v>
      </c>
      <c r="Q45" s="162"/>
      <c r="S45" s="162" t="s">
        <v>71</v>
      </c>
      <c r="T45" s="162"/>
      <c r="U45" s="162"/>
      <c r="W45" s="33"/>
    </row>
    <row r="46" spans="16:23" s="5" customFormat="1" ht="12.75">
      <c r="P46" s="110" t="s">
        <v>442</v>
      </c>
      <c r="Q46" s="110"/>
      <c r="S46" s="110" t="s">
        <v>522</v>
      </c>
      <c r="T46" s="110"/>
      <c r="U46" s="110"/>
      <c r="W46" s="21" t="s">
        <v>443</v>
      </c>
    </row>
    <row r="47" s="5" customFormat="1" ht="12.75"/>
    <row r="48" spans="15:21" s="5" customFormat="1" ht="15.75">
      <c r="O48" s="32"/>
      <c r="P48" s="162" t="s">
        <v>72</v>
      </c>
      <c r="Q48" s="162"/>
      <c r="S48" s="166">
        <v>42019</v>
      </c>
      <c r="T48" s="166"/>
      <c r="U48" s="166"/>
    </row>
    <row r="49" spans="16:21" s="5" customFormat="1" ht="12.75">
      <c r="P49" s="110" t="s">
        <v>444</v>
      </c>
      <c r="Q49" s="110"/>
      <c r="S49" s="165" t="s">
        <v>445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552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551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367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359</v>
      </c>
      <c r="P18" s="167" t="s">
        <v>368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369</v>
      </c>
      <c r="Q19" s="10" t="s">
        <v>548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372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379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380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381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382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383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384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385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386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549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550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551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403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359</v>
      </c>
      <c r="P19" s="1" t="s">
        <v>553</v>
      </c>
      <c r="Q19" s="1" t="s">
        <v>554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369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403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359</v>
      </c>
      <c r="P19" s="1" t="s">
        <v>463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556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6"/>
  <sheetViews>
    <sheetView zoomScalePageLayoutView="0" workbookViewId="0" topLeftCell="A1">
      <selection activeCell="I17" sqref="I17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623</v>
      </c>
      <c r="B1" s="69"/>
      <c r="C1" s="69"/>
      <c r="D1" s="68"/>
      <c r="E1" s="69"/>
      <c r="F1" s="69"/>
      <c r="G1" s="69"/>
      <c r="H1" s="69"/>
      <c r="J1" s="70" t="s">
        <v>624</v>
      </c>
      <c r="K1" s="70"/>
      <c r="L1" s="71"/>
      <c r="M1" s="71"/>
      <c r="O1" s="70" t="s">
        <v>625</v>
      </c>
      <c r="P1" s="71"/>
    </row>
    <row r="2" spans="1:16" ht="12.75">
      <c r="A2" s="72" t="s">
        <v>626</v>
      </c>
      <c r="B2" s="72" t="s">
        <v>627</v>
      </c>
      <c r="C2" s="72" t="s">
        <v>628</v>
      </c>
      <c r="D2" s="72" t="s">
        <v>629</v>
      </c>
      <c r="E2" s="72" t="s">
        <v>630</v>
      </c>
      <c r="F2" s="72" t="s">
        <v>631</v>
      </c>
      <c r="G2" s="72" t="s">
        <v>632</v>
      </c>
      <c r="H2" s="72" t="s">
        <v>633</v>
      </c>
      <c r="J2" s="73" t="s">
        <v>634</v>
      </c>
      <c r="K2" s="73" t="s">
        <v>635</v>
      </c>
      <c r="L2" s="73" t="s">
        <v>630</v>
      </c>
      <c r="M2" s="73" t="s">
        <v>636</v>
      </c>
      <c r="O2" s="74" t="s">
        <v>637</v>
      </c>
      <c r="P2" s="74" t="s">
        <v>638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SUM(H4:H11,H12,H14,H105,H112,H114,H123,H411,H429,H432,H441)</f>
        <v>0</v>
      </c>
      <c r="J3" s="5" t="s">
        <v>639</v>
      </c>
      <c r="K3" s="5">
        <v>1</v>
      </c>
      <c r="L3" s="5" t="s">
        <v>640</v>
      </c>
      <c r="M3" s="5" t="s">
        <v>537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641</v>
      </c>
      <c r="H4" s="5">
        <f>IF(LEN(P_1)&lt;&gt;0,0,1)</f>
        <v>0</v>
      </c>
      <c r="J4" s="5" t="s">
        <v>642</v>
      </c>
      <c r="K4" s="5">
        <v>2</v>
      </c>
      <c r="L4" s="5" t="s">
        <v>643</v>
      </c>
      <c r="M4" s="5" t="str">
        <f>IF(P_1=0,"Нет данных",P_1)</f>
        <v>Муниципальное бюджетное образовательное учреждение дополнительного образования  "Борисоглебская детско-юношеская спортивная школа"</v>
      </c>
      <c r="O4" s="77">
        <f ca="1">TODAY()</f>
        <v>42037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644</v>
      </c>
      <c r="H5" s="5">
        <f>IF(LEN(P_2)&lt;&gt;0,0,1)</f>
        <v>0</v>
      </c>
      <c r="J5" s="5" t="s">
        <v>645</v>
      </c>
      <c r="K5" s="5">
        <v>3</v>
      </c>
      <c r="L5" s="5" t="s">
        <v>646</v>
      </c>
      <c r="M5" s="5" t="str">
        <f>IF(P_2=0,"Нет данных",P_2)</f>
        <v>Воронежская облсть, г.Борисоглебск, ул. Народная 59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647</v>
      </c>
      <c r="H6" s="5">
        <f>IF(LEN(P_3)&lt;&gt;0,0,1)</f>
        <v>0</v>
      </c>
      <c r="J6" s="5" t="s">
        <v>648</v>
      </c>
      <c r="K6" s="5">
        <v>4</v>
      </c>
      <c r="L6" s="5" t="s">
        <v>649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650</v>
      </c>
      <c r="H7" s="5">
        <f>IF(LEN(P_4)&lt;&gt;0,0,1)</f>
        <v>0</v>
      </c>
      <c r="J7" s="5" t="s">
        <v>651</v>
      </c>
      <c r="K7" s="5">
        <v>5</v>
      </c>
      <c r="L7" s="5" t="s">
        <v>652</v>
      </c>
      <c r="M7" s="5">
        <f>IF(P_4=0,"Нет данных",P_4)</f>
        <v>56456172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653</v>
      </c>
      <c r="H8" s="5">
        <f>IF(LEN(R_1)&lt;&gt;0,0,1)</f>
        <v>0</v>
      </c>
      <c r="J8" s="78" t="s">
        <v>654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655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656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657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659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660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661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662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663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664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665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666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667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668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669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670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671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672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673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674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675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676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677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678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679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680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681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682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683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684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685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686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687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688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689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690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691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692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693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694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695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696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697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698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699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700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701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702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703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704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705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706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707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708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709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710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711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712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713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714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715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716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717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718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719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720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721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722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723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724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725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726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727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0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1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3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4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6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7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8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9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10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11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12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13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14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15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16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17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18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19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20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21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22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23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24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25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26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27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28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29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30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31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32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33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34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35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36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37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38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39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40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41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42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43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44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45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46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47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48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49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50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51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52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53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54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55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56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57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58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59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60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61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62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63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64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65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66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67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68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69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74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75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76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77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78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79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80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81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82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83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84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85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86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87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88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89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90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91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92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93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94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95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96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97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98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99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100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101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102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103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104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105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106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107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108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109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110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111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112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113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114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115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116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117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118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119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120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121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122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123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124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125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126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127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128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129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130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131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132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133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134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135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136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137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138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139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140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141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142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143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144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145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146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147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148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149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150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151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152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153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154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155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156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157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158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159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160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161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162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163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164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165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166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167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168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169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170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171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172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173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174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175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176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177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178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179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180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181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182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183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184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185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186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187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188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189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190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191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192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193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194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195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196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197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198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199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200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201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202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203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204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205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206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207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208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209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210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211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212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213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214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215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216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217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218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219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220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221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222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223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224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225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226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227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228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229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230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231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232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233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234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235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236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237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238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239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241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242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243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244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245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246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247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248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249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250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251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252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253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254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255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256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257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258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259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260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261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262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263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264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265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266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267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268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269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270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271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272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273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274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275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276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277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278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279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280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281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282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283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284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285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286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287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288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289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290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291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292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293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294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295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296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297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298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299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300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301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302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303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45">P_3</f>
        <v>609537</v>
      </c>
      <c r="B387" s="5">
        <v>6</v>
      </c>
      <c r="C387" s="85">
        <v>264</v>
      </c>
      <c r="D387" s="85">
        <v>264</v>
      </c>
      <c r="E387" s="5" t="s">
        <v>304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305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306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307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308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309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310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311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312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313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314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315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316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317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318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319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320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321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322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323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324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325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326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327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SUM(H412:H428)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328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329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330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331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332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333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334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335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336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337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338</v>
      </c>
      <c r="H422">
        <f>IF(OR(AND(('Раздел 7'!P64+'Раздел 7'!P65+'Раздел 7'!P66)=0,'Раздел 7'!P63=0),AND(('Раздел 7'!P64+'Раздел 7'!P65+'Раздел 7'!P66)&gt;0,'Раздел 7'!P63&gt;0)),0,1)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339</v>
      </c>
      <c r="H423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340</v>
      </c>
      <c r="H424">
        <f>IF(OR(AND('Раздел 7'!P26=0,'Раздел 7'!P25=0),AND('Раздел 7'!P26&gt;0,'Раздел 7'!P25&gt;0)),0,1)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341</v>
      </c>
      <c r="H425">
        <f>IF(OR(AND('Раздел 7'!P52=0,'Раздел 7'!P51=0),AND('Раздел 7'!P52&gt;0,'Раздел 7'!P51&gt;0)),0,1)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342</v>
      </c>
      <c r="H426">
        <f>IF(OR(AND('Раздел 7'!P55=0,'Раздел 7'!P54=0),AND('Раздел 7'!P55&gt;0,'Раздел 7'!P54&gt;0)),0,1)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343</v>
      </c>
      <c r="H427">
        <f>IF(OR(AND('Раздел 7'!P71=0,'Раздел 7'!P63=0),AND('Раздел 7'!P71&gt;0,'Раздел 7'!P63&gt;0)),0,1)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344</v>
      </c>
      <c r="H428">
        <f>IF('Раздел 7'!P38&gt;='Раздел 7'!P39,0,1)</f>
        <v>0</v>
      </c>
    </row>
    <row r="429" spans="1:8" ht="12.75">
      <c r="A429" s="82">
        <f t="shared" si="6"/>
        <v>609537</v>
      </c>
      <c r="B429" s="75">
        <v>8</v>
      </c>
      <c r="C429" s="80">
        <v>0</v>
      </c>
      <c r="D429" s="80">
        <v>0</v>
      </c>
      <c r="E429" s="75" t="str">
        <f>CONCATENATE("Количество ошибок в разделе 8: ",H429)</f>
        <v>Количество ошибок в разделе 8: 0</v>
      </c>
      <c r="F429" s="80"/>
      <c r="G429" s="80"/>
      <c r="H429" s="80">
        <f>SUM(H430:H431)</f>
        <v>0</v>
      </c>
    </row>
    <row r="430" spans="1:8" ht="12.75">
      <c r="A430" s="81">
        <f t="shared" si="6"/>
        <v>609537</v>
      </c>
      <c r="B430" s="5">
        <v>8</v>
      </c>
      <c r="C430">
        <v>1</v>
      </c>
      <c r="D430">
        <v>1</v>
      </c>
      <c r="E430" s="5" t="s">
        <v>345</v>
      </c>
      <c r="H430">
        <f>IF('Раздел 8'!P21=SUM('Раздел 8'!P22:P23),0,1)</f>
        <v>0</v>
      </c>
    </row>
    <row r="431" spans="1:8" ht="12.75">
      <c r="A431" s="81">
        <f t="shared" si="6"/>
        <v>609537</v>
      </c>
      <c r="B431" s="5">
        <v>8</v>
      </c>
      <c r="C431">
        <v>2</v>
      </c>
      <c r="D431">
        <v>2</v>
      </c>
      <c r="E431" s="5" t="s">
        <v>346</v>
      </c>
      <c r="H431">
        <f>IF('Раздел 8'!P23=SUM('Раздел 8'!P24:P28),0,1)</f>
        <v>0</v>
      </c>
    </row>
    <row r="432" spans="1:8" ht="12.75">
      <c r="A432" s="82">
        <f t="shared" si="6"/>
        <v>609537</v>
      </c>
      <c r="B432" s="75">
        <v>9</v>
      </c>
      <c r="C432" s="80">
        <v>0</v>
      </c>
      <c r="D432" s="80">
        <v>0</v>
      </c>
      <c r="E432" s="75" t="str">
        <f>CONCATENATE("Количество ошибок в разделе 9: ",H432)</f>
        <v>Количество ошибок в разделе 9: 0</v>
      </c>
      <c r="F432" s="80"/>
      <c r="G432" s="80"/>
      <c r="H432" s="80">
        <f>SUM(H433:H440)</f>
        <v>0</v>
      </c>
    </row>
    <row r="433" spans="1:8" s="84" customFormat="1" ht="12.75">
      <c r="A433" s="81">
        <f t="shared" si="6"/>
        <v>609537</v>
      </c>
      <c r="B433" s="85">
        <v>9</v>
      </c>
      <c r="C433" s="84">
        <v>1</v>
      </c>
      <c r="D433" s="84">
        <v>1</v>
      </c>
      <c r="E433" s="5" t="s">
        <v>347</v>
      </c>
      <c r="H433" s="84">
        <f>IF('Раздел 9'!P21=SUM('Раздел 9'!P22,'Раздел 9'!P31,'Раздел 9'!P38,'Раздел 9'!P39),0,1)</f>
        <v>0</v>
      </c>
    </row>
    <row r="434" spans="1:8" s="84" customFormat="1" ht="12.75">
      <c r="A434" s="81">
        <f t="shared" si="6"/>
        <v>609537</v>
      </c>
      <c r="B434" s="85">
        <v>9</v>
      </c>
      <c r="C434" s="84">
        <v>2</v>
      </c>
      <c r="D434" s="84">
        <v>2</v>
      </c>
      <c r="E434" s="5" t="s">
        <v>348</v>
      </c>
      <c r="H434" s="84">
        <f>IF('Раздел 9'!Q21=SUM('Раздел 9'!Q22,'Раздел 9'!Q31,'Раздел 9'!Q38,'Раздел 9'!Q39),0,1)</f>
        <v>0</v>
      </c>
    </row>
    <row r="435" spans="1:8" s="84" customFormat="1" ht="12.75">
      <c r="A435" s="81">
        <f t="shared" si="6"/>
        <v>609537</v>
      </c>
      <c r="B435" s="85">
        <v>9</v>
      </c>
      <c r="C435" s="84">
        <v>3</v>
      </c>
      <c r="D435" s="84">
        <v>3</v>
      </c>
      <c r="E435" s="5" t="s">
        <v>349</v>
      </c>
      <c r="H435" s="84">
        <f>IF('Раздел 9'!P22=SUM('Раздел 9'!P23,'Раздел 9'!P29,'Раздел 9'!P30),0,1)</f>
        <v>0</v>
      </c>
    </row>
    <row r="436" spans="1:8" s="84" customFormat="1" ht="12.75">
      <c r="A436" s="81">
        <f t="shared" si="6"/>
        <v>609537</v>
      </c>
      <c r="B436" s="85">
        <v>9</v>
      </c>
      <c r="C436" s="84">
        <v>4</v>
      </c>
      <c r="D436" s="84">
        <v>4</v>
      </c>
      <c r="E436" s="5" t="s">
        <v>350</v>
      </c>
      <c r="H436" s="84">
        <f>IF('Раздел 9'!Q22=SUM('Раздел 9'!Q23,'Раздел 9'!Q29,'Раздел 9'!Q30),0,1)</f>
        <v>0</v>
      </c>
    </row>
    <row r="437" spans="1:8" s="84" customFormat="1" ht="12.75">
      <c r="A437" s="81">
        <f t="shared" si="6"/>
        <v>609537</v>
      </c>
      <c r="B437" s="85">
        <v>9</v>
      </c>
      <c r="C437" s="84">
        <v>5</v>
      </c>
      <c r="D437" s="84">
        <v>5</v>
      </c>
      <c r="E437" s="5" t="s">
        <v>351</v>
      </c>
      <c r="H437" s="84">
        <f>IF('Раздел 9'!P23=SUM('Раздел 9'!P24:P28),0,1)</f>
        <v>0</v>
      </c>
    </row>
    <row r="438" spans="1:8" s="84" customFormat="1" ht="12.75">
      <c r="A438" s="81">
        <f t="shared" si="6"/>
        <v>609537</v>
      </c>
      <c r="B438" s="85">
        <v>9</v>
      </c>
      <c r="C438" s="84">
        <v>6</v>
      </c>
      <c r="D438" s="84">
        <v>6</v>
      </c>
      <c r="E438" s="5" t="s">
        <v>352</v>
      </c>
      <c r="H438" s="84">
        <f>IF('Раздел 9'!Q23=SUM('Раздел 9'!Q24:Q28),0,1)</f>
        <v>0</v>
      </c>
    </row>
    <row r="439" spans="1:8" s="84" customFormat="1" ht="12.75">
      <c r="A439" s="81">
        <f t="shared" si="6"/>
        <v>609537</v>
      </c>
      <c r="B439" s="85">
        <v>9</v>
      </c>
      <c r="C439" s="84">
        <v>7</v>
      </c>
      <c r="D439" s="84">
        <v>7</v>
      </c>
      <c r="E439" s="5" t="s">
        <v>353</v>
      </c>
      <c r="H439" s="84">
        <f>IF('Раздел 9'!P31=SUM('Раздел 9'!P32:P37),0,1)</f>
        <v>0</v>
      </c>
    </row>
    <row r="440" spans="1:8" ht="12.75">
      <c r="A440" s="81">
        <f t="shared" si="6"/>
        <v>609537</v>
      </c>
      <c r="B440" s="85">
        <v>9</v>
      </c>
      <c r="C440" s="84">
        <v>8</v>
      </c>
      <c r="D440" s="84">
        <v>8</v>
      </c>
      <c r="E440" s="5" t="s">
        <v>354</v>
      </c>
      <c r="H440" s="84">
        <f>IF('Раздел 9'!Q31=SUM('Раздел 9'!Q32:Q37),0,1)</f>
        <v>0</v>
      </c>
    </row>
    <row r="441" spans="1:8" ht="12.75">
      <c r="A441" s="82">
        <f t="shared" si="6"/>
        <v>609537</v>
      </c>
      <c r="B441" s="75">
        <v>10</v>
      </c>
      <c r="C441" s="75">
        <v>0</v>
      </c>
      <c r="D441" s="75">
        <v>0</v>
      </c>
      <c r="E441" s="75" t="str">
        <f>CONCATENATE("Межраздельный контроль: ",H441)</f>
        <v>Межраздельный контроль: 0</v>
      </c>
      <c r="F441" s="75"/>
      <c r="G441" s="75"/>
      <c r="H441" s="75">
        <f>SUM(H442:H445)</f>
        <v>0</v>
      </c>
    </row>
    <row r="442" spans="1:8" ht="12.75">
      <c r="A442" s="81">
        <f t="shared" si="6"/>
        <v>609537</v>
      </c>
      <c r="B442" s="5">
        <v>10</v>
      </c>
      <c r="C442">
        <v>1</v>
      </c>
      <c r="D442">
        <v>1</v>
      </c>
      <c r="E442" s="5" t="s">
        <v>357</v>
      </c>
      <c r="H442">
        <f>IF('Раздел 5'!P26&lt;=SUM('Раздел 2'!R21,'Раздел 3'!Q21),0,1)</f>
        <v>0</v>
      </c>
    </row>
    <row r="443" spans="1:8" ht="12.75">
      <c r="A443" s="81">
        <f t="shared" si="6"/>
        <v>609537</v>
      </c>
      <c r="B443" s="5">
        <v>10</v>
      </c>
      <c r="C443">
        <v>2</v>
      </c>
      <c r="D443">
        <v>2</v>
      </c>
      <c r="E443" s="5" t="s">
        <v>355</v>
      </c>
      <c r="H443">
        <f>IF('Раздел 2'!R21&gt;='Раздел 7'!P38,0,1)</f>
        <v>0</v>
      </c>
    </row>
    <row r="444" spans="1:5" ht="12.75">
      <c r="A444" s="81">
        <f t="shared" si="6"/>
        <v>609537</v>
      </c>
      <c r="B444" s="5">
        <v>10</v>
      </c>
      <c r="C444">
        <v>3</v>
      </c>
      <c r="D444">
        <v>3</v>
      </c>
      <c r="E444" s="5" t="s">
        <v>356</v>
      </c>
    </row>
    <row r="445" spans="1:8" ht="12.75">
      <c r="A445" s="81">
        <f t="shared" si="6"/>
        <v>609537</v>
      </c>
      <c r="B445" s="5">
        <v>10</v>
      </c>
      <c r="C445">
        <v>4</v>
      </c>
      <c r="D445">
        <v>4</v>
      </c>
      <c r="E445" s="5" t="s">
        <v>73</v>
      </c>
      <c r="H445">
        <f>IF('Раздел 8'!P23-'Раздел 8'!P29=SUM('Раздел 9'!Q21,'Раздел 9'!Q40),0,1)</f>
        <v>0</v>
      </c>
    </row>
    <row r="446" ht="12.75">
      <c r="A446" s="78" t="s">
        <v>658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6" sqref="P26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389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390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358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359</v>
      </c>
      <c r="P19" s="1" t="s">
        <v>360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361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547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1</v>
      </c>
    </row>
    <row r="23" spans="1:16" ht="15.75">
      <c r="A23" s="3" t="s">
        <v>362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363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.75">
      <c r="A25" s="3" t="s">
        <v>364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>
      <c r="A26" s="3" t="s">
        <v>365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366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W31" sqref="W3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391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392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367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359</v>
      </c>
      <c r="P17" s="156" t="s">
        <v>375</v>
      </c>
      <c r="Q17" s="156"/>
      <c r="R17" s="156" t="s">
        <v>368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369</v>
      </c>
      <c r="Q18" s="156" t="s">
        <v>378</v>
      </c>
      <c r="R18" s="156" t="s">
        <v>369</v>
      </c>
      <c r="S18" s="156" t="s">
        <v>370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377</v>
      </c>
      <c r="T19" s="1" t="s">
        <v>376</v>
      </c>
      <c r="U19" s="1" t="s">
        <v>601</v>
      </c>
      <c r="V19" s="1" t="s">
        <v>371</v>
      </c>
      <c r="W19" s="1" t="s">
        <v>557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372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18</v>
      </c>
      <c r="Q21" s="8">
        <v>5</v>
      </c>
      <c r="R21" s="8">
        <v>985</v>
      </c>
      <c r="S21" s="8">
        <v>0</v>
      </c>
      <c r="T21" s="8">
        <v>105</v>
      </c>
      <c r="U21" s="8">
        <v>10</v>
      </c>
      <c r="V21" s="8">
        <v>18</v>
      </c>
      <c r="W21" s="8">
        <v>0</v>
      </c>
    </row>
    <row r="22" spans="1:23" ht="25.5">
      <c r="A22" s="7" t="s">
        <v>379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380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381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382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>
      <c r="A26" s="7" t="s">
        <v>383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18</v>
      </c>
      <c r="Q26" s="8">
        <v>5</v>
      </c>
      <c r="R26" s="8">
        <v>985</v>
      </c>
      <c r="S26" s="8">
        <v>0</v>
      </c>
      <c r="T26" s="8">
        <v>105</v>
      </c>
      <c r="U26" s="8">
        <v>10</v>
      </c>
      <c r="V26" s="8">
        <v>18</v>
      </c>
      <c r="W26" s="8">
        <v>0</v>
      </c>
    </row>
    <row r="27" spans="1:23" ht="15.75">
      <c r="A27" s="7" t="s">
        <v>384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>
      <c r="A28" s="7" t="s">
        <v>385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386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>
      <c r="A30" s="7" t="s">
        <v>373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1</v>
      </c>
      <c r="Q30" s="8">
        <v>0</v>
      </c>
      <c r="R30" s="8">
        <v>15</v>
      </c>
      <c r="S30" s="8">
        <v>0</v>
      </c>
      <c r="T30" s="8">
        <v>0</v>
      </c>
      <c r="U30" s="8">
        <v>0</v>
      </c>
      <c r="V30" s="8">
        <v>1</v>
      </c>
      <c r="W30" s="8">
        <v>0</v>
      </c>
    </row>
    <row r="31" spans="1:23" ht="25.5">
      <c r="A31" s="7" t="s">
        <v>374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T22" sqref="T22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597</v>
      </c>
      <c r="O17" s="152"/>
      <c r="P17" s="152"/>
      <c r="Q17" s="152"/>
      <c r="R17" s="152"/>
      <c r="S17" s="152"/>
      <c r="T17" s="152"/>
    </row>
    <row r="18" spans="15:20" ht="12.75">
      <c r="O18" s="157" t="s">
        <v>393</v>
      </c>
      <c r="P18" s="157"/>
      <c r="Q18" s="157"/>
      <c r="R18" s="157"/>
      <c r="S18" s="157"/>
      <c r="T18" s="157"/>
    </row>
    <row r="19" spans="14:20" ht="76.5">
      <c r="N19" s="64"/>
      <c r="O19" s="10" t="s">
        <v>359</v>
      </c>
      <c r="P19" s="10" t="s">
        <v>387</v>
      </c>
      <c r="Q19" s="10" t="s">
        <v>388</v>
      </c>
      <c r="R19" s="10" t="s">
        <v>602</v>
      </c>
      <c r="S19" s="10" t="s">
        <v>616</v>
      </c>
      <c r="T19" s="10" t="s">
        <v>559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369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558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5" sqref="P25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596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402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394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359</v>
      </c>
      <c r="P19" s="1" t="s">
        <v>395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396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397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398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400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401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603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3</v>
      </c>
    </row>
    <row r="27" spans="1:16" ht="15.75">
      <c r="A27" s="3" t="s">
        <v>399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190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6" sqref="Q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408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409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403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359</v>
      </c>
      <c r="P18" s="156" t="s">
        <v>404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405</v>
      </c>
      <c r="Q19" s="1" t="s">
        <v>406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604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605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68</v>
      </c>
      <c r="Q22" s="8">
        <v>27</v>
      </c>
    </row>
    <row r="23" spans="1:17" ht="15.75">
      <c r="A23" s="7" t="s">
        <v>606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599</v>
      </c>
      <c r="Q23" s="8">
        <v>203</v>
      </c>
    </row>
    <row r="24" spans="1:17" ht="15.75">
      <c r="A24" s="7" t="s">
        <v>607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312</v>
      </c>
      <c r="Q24" s="8">
        <v>54</v>
      </c>
    </row>
    <row r="25" spans="1:17" ht="15.75">
      <c r="A25" s="7" t="s">
        <v>608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6</v>
      </c>
      <c r="Q25" s="8">
        <v>0</v>
      </c>
    </row>
    <row r="26" spans="1:17" ht="15.75">
      <c r="A26" s="7" t="s">
        <v>407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985</v>
      </c>
      <c r="Q26" s="8">
        <v>284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21">
      <selection activeCell="AD26" sqref="AD26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598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461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403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359</v>
      </c>
      <c r="P17" s="156" t="s">
        <v>410</v>
      </c>
      <c r="Q17" s="156" t="s">
        <v>411</v>
      </c>
      <c r="R17" s="159" t="s">
        <v>459</v>
      </c>
      <c r="S17" s="156" t="s">
        <v>620</v>
      </c>
      <c r="T17" s="156" t="s">
        <v>412</v>
      </c>
      <c r="U17" s="156"/>
      <c r="V17" s="156"/>
      <c r="W17" s="156"/>
      <c r="X17" s="156"/>
      <c r="Y17" s="156"/>
      <c r="Z17" s="156"/>
      <c r="AA17" s="156" t="s">
        <v>413</v>
      </c>
      <c r="AB17" s="156"/>
      <c r="AC17" s="156" t="s">
        <v>414</v>
      </c>
      <c r="AD17" s="156"/>
      <c r="AE17" s="156"/>
      <c r="AF17" s="156"/>
      <c r="AG17" s="156"/>
      <c r="AH17" s="156"/>
      <c r="AI17" s="156" t="s">
        <v>561</v>
      </c>
      <c r="AJ17" s="156"/>
      <c r="AK17" s="156"/>
      <c r="AL17" s="156"/>
      <c r="AM17" s="156"/>
      <c r="AN17" s="156" t="s">
        <v>560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415</v>
      </c>
      <c r="U18" s="156"/>
      <c r="V18" s="156" t="s">
        <v>416</v>
      </c>
      <c r="W18" s="156" t="s">
        <v>417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418</v>
      </c>
      <c r="U19" s="1" t="s">
        <v>419</v>
      </c>
      <c r="V19" s="156"/>
      <c r="W19" s="1" t="s">
        <v>420</v>
      </c>
      <c r="X19" s="1" t="s">
        <v>421</v>
      </c>
      <c r="Y19" s="1" t="s">
        <v>422</v>
      </c>
      <c r="Z19" s="1" t="s">
        <v>423</v>
      </c>
      <c r="AA19" s="1" t="s">
        <v>405</v>
      </c>
      <c r="AB19" s="1" t="s">
        <v>448</v>
      </c>
      <c r="AC19" s="1" t="s">
        <v>424</v>
      </c>
      <c r="AD19" s="1" t="s">
        <v>446</v>
      </c>
      <c r="AE19" s="1" t="s">
        <v>425</v>
      </c>
      <c r="AF19" s="1" t="s">
        <v>447</v>
      </c>
      <c r="AG19" s="1" t="s">
        <v>426</v>
      </c>
      <c r="AH19" s="1" t="s">
        <v>427</v>
      </c>
      <c r="AI19" s="1" t="s">
        <v>428</v>
      </c>
      <c r="AJ19" s="1" t="s">
        <v>429</v>
      </c>
      <c r="AK19" s="1" t="s">
        <v>430</v>
      </c>
      <c r="AL19" s="1" t="s">
        <v>431</v>
      </c>
      <c r="AM19" s="1" t="s">
        <v>609</v>
      </c>
      <c r="AN19" s="1" t="s">
        <v>460</v>
      </c>
      <c r="AO19" s="1" t="s">
        <v>432</v>
      </c>
      <c r="AP19" s="1" t="s">
        <v>563</v>
      </c>
      <c r="AQ19" s="1" t="s">
        <v>562</v>
      </c>
      <c r="AR19" s="1" t="s">
        <v>610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449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84</v>
      </c>
      <c r="Q21" s="8">
        <v>0</v>
      </c>
      <c r="R21" s="8">
        <v>68</v>
      </c>
      <c r="S21" s="8">
        <v>35</v>
      </c>
      <c r="T21" s="8">
        <v>7</v>
      </c>
      <c r="U21" s="8">
        <v>77</v>
      </c>
      <c r="V21" s="8">
        <v>8</v>
      </c>
      <c r="W21" s="8">
        <v>18</v>
      </c>
      <c r="X21" s="8">
        <v>9</v>
      </c>
      <c r="Y21" s="8">
        <v>3</v>
      </c>
      <c r="Z21" s="8">
        <v>54</v>
      </c>
      <c r="AA21" s="8">
        <v>17</v>
      </c>
      <c r="AB21" s="8">
        <v>6</v>
      </c>
      <c r="AC21" s="8">
        <v>38</v>
      </c>
      <c r="AD21" s="8">
        <v>17</v>
      </c>
      <c r="AE21" s="8">
        <v>24</v>
      </c>
      <c r="AF21" s="8">
        <v>1</v>
      </c>
      <c r="AG21" s="8">
        <v>10</v>
      </c>
      <c r="AH21" s="8">
        <v>12</v>
      </c>
      <c r="AI21" s="8">
        <v>6</v>
      </c>
      <c r="AJ21" s="8">
        <v>12</v>
      </c>
      <c r="AK21" s="8">
        <v>12</v>
      </c>
      <c r="AL21" s="8">
        <v>35</v>
      </c>
      <c r="AM21" s="8">
        <v>19</v>
      </c>
      <c r="AN21" s="8">
        <v>12</v>
      </c>
      <c r="AO21" s="8">
        <v>20</v>
      </c>
      <c r="AP21" s="8">
        <v>52</v>
      </c>
      <c r="AQ21" s="8">
        <v>23</v>
      </c>
      <c r="AR21" s="8">
        <v>10</v>
      </c>
    </row>
    <row r="22" spans="1:44" ht="30" customHeight="1">
      <c r="A22" s="7" t="s">
        <v>433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7</v>
      </c>
      <c r="Q22" s="8">
        <v>0</v>
      </c>
      <c r="R22" s="8">
        <v>7</v>
      </c>
      <c r="S22" s="8">
        <v>3</v>
      </c>
      <c r="T22" s="8">
        <v>0</v>
      </c>
      <c r="U22" s="8">
        <v>7</v>
      </c>
      <c r="V22" s="8">
        <v>2</v>
      </c>
      <c r="W22" s="8">
        <v>3</v>
      </c>
      <c r="X22" s="8">
        <v>0</v>
      </c>
      <c r="Y22" s="8">
        <v>0</v>
      </c>
      <c r="Z22" s="8">
        <v>4</v>
      </c>
      <c r="AA22" s="8">
        <v>0</v>
      </c>
      <c r="AB22" s="8">
        <v>0</v>
      </c>
      <c r="AC22" s="8">
        <v>6</v>
      </c>
      <c r="AD22" s="8">
        <v>2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3</v>
      </c>
      <c r="AM22" s="8">
        <v>4</v>
      </c>
      <c r="AN22" s="8">
        <v>0</v>
      </c>
      <c r="AO22" s="8">
        <v>0</v>
      </c>
      <c r="AP22" s="8">
        <v>7</v>
      </c>
      <c r="AQ22" s="8">
        <v>2</v>
      </c>
      <c r="AR22" s="8">
        <v>1</v>
      </c>
    </row>
    <row r="23" spans="1:44" ht="30" customHeight="1">
      <c r="A23" s="7" t="s">
        <v>450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0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9.5" customHeight="1">
      <c r="A24" s="7" t="s">
        <v>451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2</v>
      </c>
      <c r="Q24" s="8">
        <v>0</v>
      </c>
      <c r="R24" s="8">
        <v>2</v>
      </c>
      <c r="S24" s="8">
        <v>1</v>
      </c>
      <c r="T24" s="8">
        <v>0</v>
      </c>
      <c r="U24" s="8">
        <v>2</v>
      </c>
      <c r="V24" s="8">
        <v>0</v>
      </c>
      <c r="W24" s="8">
        <v>2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2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2</v>
      </c>
      <c r="AM24" s="8">
        <v>0</v>
      </c>
      <c r="AN24" s="8">
        <v>0</v>
      </c>
      <c r="AO24" s="8">
        <v>0</v>
      </c>
      <c r="AP24" s="8">
        <v>2</v>
      </c>
      <c r="AQ24" s="8">
        <v>0</v>
      </c>
      <c r="AR24" s="8">
        <v>0</v>
      </c>
    </row>
    <row r="25" spans="1:44" ht="19.5" customHeight="1">
      <c r="A25" s="7" t="s">
        <v>434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0</v>
      </c>
      <c r="AD25" s="8">
        <v>0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1</v>
      </c>
      <c r="AN25" s="8">
        <v>0</v>
      </c>
      <c r="AO25" s="8">
        <v>0</v>
      </c>
      <c r="AP25" s="8">
        <v>1</v>
      </c>
      <c r="AQ25" s="8">
        <v>1</v>
      </c>
      <c r="AR25" s="8">
        <v>1</v>
      </c>
    </row>
    <row r="26" spans="1:44" ht="19.5" customHeight="1">
      <c r="A26" s="7" t="s">
        <v>435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3</v>
      </c>
      <c r="Q26" s="8">
        <v>0</v>
      </c>
      <c r="R26" s="8">
        <v>3</v>
      </c>
      <c r="S26" s="8">
        <v>1</v>
      </c>
      <c r="T26" s="8">
        <v>0</v>
      </c>
      <c r="U26" s="8">
        <v>3</v>
      </c>
      <c r="V26" s="8">
        <v>2</v>
      </c>
      <c r="W26" s="8">
        <v>0</v>
      </c>
      <c r="X26" s="8">
        <v>0</v>
      </c>
      <c r="Y26" s="8">
        <v>0</v>
      </c>
      <c r="Z26" s="8">
        <v>3</v>
      </c>
      <c r="AA26" s="8">
        <v>0</v>
      </c>
      <c r="AB26" s="8">
        <v>0</v>
      </c>
      <c r="AC26" s="8">
        <v>3</v>
      </c>
      <c r="AD26" s="8">
        <v>1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1</v>
      </c>
      <c r="AM26" s="8">
        <v>2</v>
      </c>
      <c r="AN26" s="8">
        <v>0</v>
      </c>
      <c r="AO26" s="8">
        <v>0</v>
      </c>
      <c r="AP26" s="8">
        <v>3</v>
      </c>
      <c r="AQ26" s="8">
        <v>1</v>
      </c>
      <c r="AR26" s="8">
        <v>0</v>
      </c>
    </row>
    <row r="27" spans="1:44" ht="19.5" customHeight="1">
      <c r="A27" s="7" t="s">
        <v>452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27</v>
      </c>
      <c r="Q27" s="8">
        <v>0</v>
      </c>
      <c r="R27" s="8">
        <v>20</v>
      </c>
      <c r="S27" s="8">
        <v>6</v>
      </c>
      <c r="T27" s="8">
        <v>0</v>
      </c>
      <c r="U27" s="8">
        <v>27</v>
      </c>
      <c r="V27" s="8">
        <v>4</v>
      </c>
      <c r="W27" s="8">
        <v>15</v>
      </c>
      <c r="X27" s="8">
        <v>9</v>
      </c>
      <c r="Y27" s="8">
        <v>3</v>
      </c>
      <c r="Z27" s="8"/>
      <c r="AA27" s="8">
        <v>7</v>
      </c>
      <c r="AB27" s="8">
        <v>1</v>
      </c>
      <c r="AC27" s="8">
        <v>21</v>
      </c>
      <c r="AD27" s="8">
        <v>11</v>
      </c>
      <c r="AE27" s="8">
        <v>6</v>
      </c>
      <c r="AF27" s="8">
        <v>1</v>
      </c>
      <c r="AG27" s="8">
        <v>0</v>
      </c>
      <c r="AH27" s="8">
        <v>0</v>
      </c>
      <c r="AI27" s="8">
        <v>2</v>
      </c>
      <c r="AJ27" s="8">
        <v>4</v>
      </c>
      <c r="AK27" s="8">
        <v>3</v>
      </c>
      <c r="AL27" s="8">
        <v>14</v>
      </c>
      <c r="AM27" s="8">
        <v>4</v>
      </c>
      <c r="AN27" s="8">
        <v>3</v>
      </c>
      <c r="AO27" s="8">
        <v>10</v>
      </c>
      <c r="AP27" s="8">
        <v>14</v>
      </c>
      <c r="AQ27" s="8">
        <v>4</v>
      </c>
      <c r="AR27" s="8">
        <v>1</v>
      </c>
    </row>
    <row r="28" spans="1:44" ht="30" customHeight="1">
      <c r="A28" s="24" t="s">
        <v>453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454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</row>
    <row r="30" spans="1:44" ht="19.5" customHeight="1">
      <c r="A30" s="3" t="s">
        <v>455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9.5" customHeight="1">
      <c r="A31" s="3" t="s">
        <v>436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456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27</v>
      </c>
      <c r="Q32" s="8">
        <v>0</v>
      </c>
      <c r="R32" s="8">
        <v>20</v>
      </c>
      <c r="S32" s="8">
        <v>6</v>
      </c>
      <c r="T32" s="8">
        <v>0</v>
      </c>
      <c r="U32" s="8">
        <v>27</v>
      </c>
      <c r="V32" s="8">
        <v>4</v>
      </c>
      <c r="W32" s="8">
        <v>15</v>
      </c>
      <c r="X32" s="8">
        <v>9</v>
      </c>
      <c r="Y32" s="8">
        <v>3</v>
      </c>
      <c r="Z32" s="8"/>
      <c r="AA32" s="8">
        <v>7</v>
      </c>
      <c r="AB32" s="8">
        <v>1</v>
      </c>
      <c r="AC32" s="8">
        <v>21</v>
      </c>
      <c r="AD32" s="8">
        <v>11</v>
      </c>
      <c r="AE32" s="8">
        <v>6</v>
      </c>
      <c r="AF32" s="8">
        <v>1</v>
      </c>
      <c r="AG32" s="8">
        <v>0</v>
      </c>
      <c r="AH32" s="8">
        <v>0</v>
      </c>
      <c r="AI32" s="8">
        <v>2</v>
      </c>
      <c r="AJ32" s="8">
        <v>4</v>
      </c>
      <c r="AK32" s="8">
        <v>3</v>
      </c>
      <c r="AL32" s="8">
        <v>14</v>
      </c>
      <c r="AM32" s="8">
        <v>4</v>
      </c>
      <c r="AN32" s="8">
        <v>3</v>
      </c>
      <c r="AO32" s="8">
        <v>10</v>
      </c>
      <c r="AP32" s="8">
        <v>14</v>
      </c>
      <c r="AQ32" s="8">
        <v>4</v>
      </c>
      <c r="AR32" s="8">
        <v>1</v>
      </c>
    </row>
    <row r="33" spans="1:44" ht="19.5" customHeight="1">
      <c r="A33" s="25" t="s">
        <v>457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9.5" customHeight="1">
      <c r="A34" s="26" t="s">
        <v>437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458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9.5" customHeight="1">
      <c r="A36" s="7" t="s">
        <v>438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50</v>
      </c>
      <c r="Q36" s="8">
        <v>0</v>
      </c>
      <c r="R36" s="8">
        <v>41</v>
      </c>
      <c r="S36" s="8">
        <v>26</v>
      </c>
      <c r="T36" s="8">
        <v>7</v>
      </c>
      <c r="U36" s="8">
        <v>43</v>
      </c>
      <c r="V36" s="8">
        <v>2</v>
      </c>
      <c r="W36" s="8">
        <v>0</v>
      </c>
      <c r="X36" s="8">
        <v>0</v>
      </c>
      <c r="Y36" s="8">
        <v>0</v>
      </c>
      <c r="Z36" s="8">
        <v>50</v>
      </c>
      <c r="AA36" s="8">
        <v>10</v>
      </c>
      <c r="AB36" s="8">
        <v>5</v>
      </c>
      <c r="AC36" s="8">
        <v>11</v>
      </c>
      <c r="AD36" s="8">
        <v>4</v>
      </c>
      <c r="AE36" s="8">
        <v>17</v>
      </c>
      <c r="AF36" s="8">
        <v>0</v>
      </c>
      <c r="AG36" s="8">
        <v>10</v>
      </c>
      <c r="AH36" s="8">
        <v>12</v>
      </c>
      <c r="AI36" s="8">
        <v>4</v>
      </c>
      <c r="AJ36" s="8">
        <v>8</v>
      </c>
      <c r="AK36" s="8">
        <v>9</v>
      </c>
      <c r="AL36" s="8">
        <v>18</v>
      </c>
      <c r="AM36" s="8">
        <v>11</v>
      </c>
      <c r="AN36" s="8">
        <v>9</v>
      </c>
      <c r="AO36" s="8">
        <v>10</v>
      </c>
      <c r="AP36" s="8">
        <v>31</v>
      </c>
      <c r="AQ36" s="8">
        <v>17</v>
      </c>
      <c r="AR36" s="8">
        <v>8</v>
      </c>
    </row>
    <row r="37" spans="1:43" ht="60" customHeight="1">
      <c r="A37" s="17" t="s">
        <v>462</v>
      </c>
      <c r="O37" s="18">
        <v>17</v>
      </c>
      <c r="P37" s="86">
        <v>2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439</v>
      </c>
      <c r="O38" s="18">
        <v>18</v>
      </c>
      <c r="P38" s="86">
        <v>1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440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441</v>
      </c>
      <c r="O40" s="18">
        <v>20</v>
      </c>
      <c r="P40" s="86">
        <v>2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617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618</v>
      </c>
      <c r="O42" s="18">
        <v>22</v>
      </c>
      <c r="P42" s="86">
        <v>1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17">
      <selection activeCell="P21" sqref="P21:P86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619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565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403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359</v>
      </c>
      <c r="P19" s="1" t="s">
        <v>463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464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5</v>
      </c>
    </row>
    <row r="22" spans="1:16" ht="15.75">
      <c r="A22" s="7" t="s">
        <v>465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3652</v>
      </c>
    </row>
    <row r="23" spans="1:16" ht="15.75">
      <c r="A23" s="7" t="s">
        <v>566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4</v>
      </c>
    </row>
    <row r="24" spans="1:16" ht="15.75">
      <c r="A24" s="7" t="s">
        <v>466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102</v>
      </c>
    </row>
    <row r="25" spans="1:16" ht="15.75">
      <c r="A25" s="7" t="s">
        <v>567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568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467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468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>
      <c r="A29" s="7" t="s">
        <v>469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470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471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569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2950</v>
      </c>
    </row>
    <row r="33" spans="1:16" ht="15.75">
      <c r="A33" s="7" t="s">
        <v>570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472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473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571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474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475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476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572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573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477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478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479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478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480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0</v>
      </c>
    </row>
    <row r="47" spans="1:16" ht="25.5">
      <c r="A47" s="7" t="s">
        <v>481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482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483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574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2</v>
      </c>
    </row>
    <row r="51" spans="1:16" ht="25.5">
      <c r="A51" s="7" t="s">
        <v>613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1</v>
      </c>
    </row>
    <row r="52" spans="1:16" ht="15.75">
      <c r="A52" s="7" t="s">
        <v>484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16</v>
      </c>
    </row>
    <row r="53" spans="1:16" ht="25.5">
      <c r="A53" s="7" t="s">
        <v>575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1</v>
      </c>
    </row>
    <row r="54" spans="1:16" ht="25.5">
      <c r="A54" s="7" t="s">
        <v>576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485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577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9</v>
      </c>
    </row>
    <row r="57" spans="1:16" ht="25.5">
      <c r="A57" s="7" t="s">
        <v>486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3</v>
      </c>
    </row>
    <row r="58" spans="1:16" ht="15.75">
      <c r="A58" s="7" t="s">
        <v>487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578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579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580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2</v>
      </c>
    </row>
    <row r="62" spans="1:16" ht="25.5">
      <c r="A62" s="7" t="s">
        <v>582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488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489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490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491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583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.75">
      <c r="A68" s="7" t="s">
        <v>584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585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586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587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6</v>
      </c>
    </row>
    <row r="72" spans="1:16" ht="25.5">
      <c r="A72" s="7" t="s">
        <v>588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2</v>
      </c>
    </row>
    <row r="73" spans="1:16" ht="15.75">
      <c r="A73" s="7" t="s">
        <v>492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493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589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494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590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495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496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497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591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50</v>
      </c>
    </row>
    <row r="82" spans="1:16" ht="15.75">
      <c r="A82" s="7" t="s">
        <v>614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498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499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592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615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tabSelected="1" zoomScalePageLayoutView="0" workbookViewId="0" topLeftCell="A17">
      <selection activeCell="P24" sqref="P24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599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508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394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359</v>
      </c>
      <c r="P19" s="1" t="s">
        <v>600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500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27276</v>
      </c>
    </row>
    <row r="22" spans="1:16" ht="15.75">
      <c r="A22" s="7" t="s">
        <v>501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26314</v>
      </c>
    </row>
    <row r="23" spans="1:16" ht="15.75">
      <c r="A23" s="7" t="s">
        <v>502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962</v>
      </c>
    </row>
    <row r="24" spans="1:16" ht="25.5">
      <c r="A24" s="7" t="s">
        <v>503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372</v>
      </c>
    </row>
    <row r="25" spans="1:16" ht="15.75">
      <c r="A25" s="7" t="s">
        <v>504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449</v>
      </c>
    </row>
    <row r="26" spans="1:16" ht="15.75">
      <c r="A26" s="7" t="s">
        <v>505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506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507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141</v>
      </c>
    </row>
    <row r="29" spans="1:16" ht="15.75">
      <c r="A29" s="7" t="s">
        <v>564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484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ДНС</cp:lastModifiedBy>
  <cp:lastPrinted>2015-01-13T11:30:29Z</cp:lastPrinted>
  <dcterms:created xsi:type="dcterms:W3CDTF">2009-09-17T07:17:02Z</dcterms:created>
  <dcterms:modified xsi:type="dcterms:W3CDTF">2015-02-02T07:44:58Z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